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881ABE5-58AD-4863-BD01-F4508927D36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C17" i="1"/>
  <c r="C8" i="1"/>
  <c r="C9" i="1"/>
  <c r="D20" i="1"/>
  <c r="D14" i="1"/>
  <c r="D15" i="1"/>
  <c r="D19" i="1"/>
  <c r="D21" i="1"/>
  <c r="E16" i="1"/>
  <c r="E17" i="1"/>
  <c r="E20" i="1"/>
  <c r="E14" i="1"/>
  <c r="E15" i="1"/>
  <c r="E19" i="1"/>
  <c r="E21" i="1"/>
  <c r="F16" i="1"/>
  <c r="F17" i="1"/>
  <c r="F20" i="1"/>
  <c r="F14" i="1"/>
  <c r="F15" i="1"/>
  <c r="F19" i="1"/>
  <c r="F21" i="1"/>
  <c r="F23" i="1"/>
  <c r="C10" i="1"/>
  <c r="C39" i="1"/>
  <c r="D39" i="1"/>
  <c r="E39" i="1"/>
  <c r="F39" i="1"/>
</calcChain>
</file>

<file path=xl/sharedStrings.xml><?xml version="1.0" encoding="utf-8"?>
<sst xmlns="http://schemas.openxmlformats.org/spreadsheetml/2006/main" count="51" uniqueCount="47">
  <si>
    <t>1. Year</t>
  </si>
  <si>
    <t>2. Year</t>
  </si>
  <si>
    <t>3. Year</t>
  </si>
  <si>
    <t>Revenue</t>
  </si>
  <si>
    <t>Number of stores</t>
  </si>
  <si>
    <t>Basket size of satisfied customers</t>
  </si>
  <si>
    <t>Basket size of unsatisfied customers</t>
  </si>
  <si>
    <t>Current situation</t>
  </si>
  <si>
    <t>Estimation from studies</t>
  </si>
  <si>
    <t>Your company basket size</t>
  </si>
  <si>
    <t>Depending amount of your stores</t>
  </si>
  <si>
    <t>Your footfall per month per store</t>
  </si>
  <si>
    <t>Take a pilot to see your company % rate</t>
  </si>
  <si>
    <t>Customers / month / store</t>
  </si>
  <si>
    <t xml:space="preserve">From studies, SMG report, UK </t>
  </si>
  <si>
    <t xml:space="preserve">According HON cases </t>
  </si>
  <si>
    <t>Revenue growth (Development manager)</t>
  </si>
  <si>
    <t>Cost savings, conversion rate will improve</t>
  </si>
  <si>
    <t>Customer churn rate will decrease</t>
  </si>
  <si>
    <t xml:space="preserve">  Total business growth</t>
  </si>
  <si>
    <t xml:space="preserve">Amount of unsatisfied customers decrease 10% - 20% annually </t>
  </si>
  <si>
    <t>Average basket size</t>
  </si>
  <si>
    <t>Unsatisfied customers percentage</t>
  </si>
  <si>
    <t>Satisfied customers percentage</t>
  </si>
  <si>
    <t>Annual revenue growth due to more customers</t>
  </si>
  <si>
    <t xml:space="preserve">Annual revenue growth due to average basket size increase </t>
  </si>
  <si>
    <t>Total revenue growth / year</t>
  </si>
  <si>
    <t>Revenue growth due to improved customer service</t>
  </si>
  <si>
    <t>(Showing in the graph)</t>
  </si>
  <si>
    <t>Annual increase of buying customers due to improved service</t>
  </si>
  <si>
    <t>Benefits / Added value:</t>
  </si>
  <si>
    <t>Improved service reputation &amp; brand image</t>
  </si>
  <si>
    <t>Customer referral rates increase: positive media follows the brand</t>
  </si>
  <si>
    <t xml:space="preserve">Acquistion cost / customer will decrease </t>
  </si>
  <si>
    <t>Motivated staff through responsibility of making positive changes</t>
  </si>
  <si>
    <t>Closer to average basket size = usually more satisfied customers</t>
  </si>
  <si>
    <t xml:space="preserve">Further from average basket size =  happy customers &gt; unhappy customers </t>
  </si>
  <si>
    <t>Check from Financial statement (should match with average basket size and number of customers)</t>
  </si>
  <si>
    <t>Customer interaction report to manage employees and set targets</t>
  </si>
  <si>
    <t>Parameters</t>
  </si>
  <si>
    <t>Parameters Legend</t>
  </si>
  <si>
    <t>Company value increases</t>
  </si>
  <si>
    <t>Telling the positive news locally about your stores</t>
  </si>
  <si>
    <t>You can sleep well when you know customer being in the center</t>
  </si>
  <si>
    <r>
      <t>Satisfied customer spends +25% to 85% (industry dependent)</t>
    </r>
    <r>
      <rPr>
        <b/>
        <sz val="10"/>
        <color theme="1"/>
        <rFont val="Calibri"/>
        <family val="2"/>
        <scheme val="minor"/>
      </rPr>
      <t>*</t>
    </r>
  </si>
  <si>
    <t>http://www.theguardian.com/media-network/media-network-blog/2013/jul/04/served-customer-satisfaction-report-retailers</t>
  </si>
  <si>
    <r>
      <rPr>
        <b/>
        <i/>
        <sz val="10"/>
        <color theme="1" tint="0.14999847407452621"/>
        <rFont val="Calibri"/>
        <family val="2"/>
        <scheme val="minor"/>
      </rPr>
      <t>*</t>
    </r>
    <r>
      <rPr>
        <i/>
        <sz val="10"/>
        <color theme="1" tint="0.14999847407452621"/>
        <rFont val="Calibri"/>
        <family val="2"/>
        <scheme val="minor"/>
      </rPr>
      <t xml:space="preserve">The basket size increase estimates are based on the SMG's study who analysed the opinions, views and purchasing behaviour of 359,000 British consumers.  Brief summary available at: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</si>
</sst>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#,##0\ [$€-40B];[Red]#,##0\ [$€-40B]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8DC63F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8DC63F"/>
      <name val="Calibri"/>
      <family val="2"/>
      <scheme val="minor"/>
    </font>
    <font>
      <sz val="11"/>
      <color rgb="FF8DC63F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0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i/>
      <sz val="10"/>
      <color theme="1" tint="0.149998474074526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4140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7A9AC"/>
      </bottom>
      <diagonal/>
    </border>
    <border>
      <left/>
      <right style="thin">
        <color rgb="FFA7A9AC"/>
      </right>
      <top/>
      <bottom/>
      <diagonal/>
    </border>
    <border>
      <left style="thin">
        <color rgb="FFA7A9AC"/>
      </left>
      <right style="thin">
        <color rgb="FFA7A9AC"/>
      </right>
      <top/>
      <bottom style="thin">
        <color rgb="FFA7A9AC"/>
      </bottom>
      <diagonal/>
    </border>
    <border>
      <left style="thin">
        <color rgb="FFA7A9AC"/>
      </left>
      <right style="thin">
        <color rgb="FFA7A9AC"/>
      </right>
      <top/>
      <bottom/>
      <diagonal/>
    </border>
    <border>
      <left/>
      <right style="thin">
        <color rgb="FFA7A9AC"/>
      </right>
      <top/>
      <bottom style="thin">
        <color rgb="FFA7A9AC"/>
      </bottom>
      <diagonal/>
    </border>
    <border>
      <left style="thin">
        <color rgb="FFA7A9AC"/>
      </left>
      <right/>
      <top/>
      <bottom style="thin">
        <color rgb="FFA7A9AC"/>
      </bottom>
      <diagonal/>
    </border>
    <border>
      <left/>
      <right/>
      <top style="thin">
        <color rgb="FFA7A9AC"/>
      </top>
      <bottom style="thin">
        <color rgb="FFA7A9AC"/>
      </bottom>
      <diagonal/>
    </border>
    <border>
      <left/>
      <right style="thin">
        <color rgb="FFA7A9AC"/>
      </right>
      <top style="thin">
        <color rgb="FFA7A9AC"/>
      </top>
      <bottom style="thin">
        <color rgb="FFA7A9AC"/>
      </bottom>
      <diagonal/>
    </border>
    <border>
      <left/>
      <right style="thin">
        <color rgb="FFA7A9AC"/>
      </right>
      <top style="thin">
        <color rgb="FFA7A9AC"/>
      </top>
      <bottom/>
      <diagonal/>
    </border>
    <border>
      <left style="thin">
        <color rgb="FFA7A9AC"/>
      </left>
      <right/>
      <top style="thin">
        <color rgb="FFA7A9AC"/>
      </top>
      <bottom/>
      <diagonal/>
    </border>
    <border>
      <left/>
      <right/>
      <top style="thin">
        <color rgb="FFA7A9AC"/>
      </top>
      <bottom/>
      <diagonal/>
    </border>
    <border>
      <left style="thin">
        <color rgb="FFA7A9AC"/>
      </left>
      <right/>
      <top/>
      <bottom/>
      <diagonal/>
    </border>
    <border>
      <left style="thin">
        <color rgb="FFA7A9AC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164" fontId="0" fillId="0" borderId="0" xfId="0" applyNumberFormat="1"/>
    <xf numFmtId="164" fontId="0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164" fontId="3" fillId="0" borderId="0" xfId="0" applyNumberFormat="1" applyFont="1" applyBorder="1"/>
    <xf numFmtId="1" fontId="3" fillId="0" borderId="0" xfId="0" applyNumberFormat="1" applyFont="1" applyBorder="1"/>
    <xf numFmtId="10" fontId="3" fillId="0" borderId="0" xfId="0" applyNumberFormat="1" applyFont="1"/>
    <xf numFmtId="0" fontId="4" fillId="0" borderId="0" xfId="0" applyFont="1"/>
    <xf numFmtId="0" fontId="5" fillId="0" borderId="0" xfId="0" applyFont="1" applyBorder="1"/>
    <xf numFmtId="0" fontId="4" fillId="0" borderId="1" xfId="0" applyFont="1" applyBorder="1"/>
    <xf numFmtId="164" fontId="6" fillId="0" borderId="0" xfId="0" applyNumberFormat="1" applyFont="1" applyBorder="1"/>
    <xf numFmtId="0" fontId="7" fillId="0" borderId="0" xfId="0" applyFont="1"/>
    <xf numFmtId="0" fontId="4" fillId="2" borderId="0" xfId="0" applyFont="1" applyFill="1" applyBorder="1"/>
    <xf numFmtId="0" fontId="0" fillId="2" borderId="0" xfId="0" applyFill="1" applyBorder="1"/>
    <xf numFmtId="164" fontId="3" fillId="2" borderId="0" xfId="0" applyNumberFormat="1" applyFont="1" applyFill="1" applyBorder="1"/>
    <xf numFmtId="10" fontId="3" fillId="2" borderId="0" xfId="0" applyNumberFormat="1" applyFont="1" applyFill="1" applyBorder="1"/>
    <xf numFmtId="164" fontId="3" fillId="2" borderId="4" xfId="0" applyNumberFormat="1" applyFont="1" applyFill="1" applyBorder="1"/>
    <xf numFmtId="0" fontId="0" fillId="2" borderId="5" xfId="0" applyFill="1" applyBorder="1"/>
    <xf numFmtId="10" fontId="3" fillId="2" borderId="8" xfId="0" applyNumberFormat="1" applyFont="1" applyFill="1" applyBorder="1"/>
    <xf numFmtId="165" fontId="3" fillId="2" borderId="0" xfId="0" applyNumberFormat="1" applyFont="1" applyFill="1" applyBorder="1"/>
    <xf numFmtId="0" fontId="1" fillId="2" borderId="2" xfId="0" applyFont="1" applyFill="1" applyBorder="1"/>
    <xf numFmtId="10" fontId="2" fillId="3" borderId="9" xfId="0" applyNumberFormat="1" applyFont="1" applyFill="1" applyBorder="1"/>
    <xf numFmtId="0" fontId="0" fillId="2" borderId="3" xfId="0" applyFill="1" applyBorder="1"/>
    <xf numFmtId="1" fontId="3" fillId="2" borderId="3" xfId="0" applyNumberFormat="1" applyFont="1" applyFill="1" applyBorder="1"/>
    <xf numFmtId="164" fontId="3" fillId="2" borderId="3" xfId="0" applyNumberFormat="1" applyFont="1" applyFill="1" applyBorder="1"/>
    <xf numFmtId="10" fontId="3" fillId="2" borderId="3" xfId="0" applyNumberFormat="1" applyFont="1" applyFill="1" applyBorder="1"/>
    <xf numFmtId="10" fontId="3" fillId="2" borderId="5" xfId="0" applyNumberFormat="1" applyFont="1" applyFill="1" applyBorder="1"/>
    <xf numFmtId="10" fontId="3" fillId="2" borderId="4" xfId="0" applyNumberFormat="1" applyFont="1" applyFill="1" applyBorder="1"/>
    <xf numFmtId="1" fontId="3" fillId="2" borderId="4" xfId="0" applyNumberFormat="1" applyFont="1" applyFill="1" applyBorder="1"/>
    <xf numFmtId="1" fontId="3" fillId="2" borderId="2" xfId="0" applyNumberFormat="1" applyFont="1" applyFill="1" applyBorder="1"/>
    <xf numFmtId="0" fontId="9" fillId="2" borderId="0" xfId="0" applyFont="1" applyFill="1" applyBorder="1"/>
    <xf numFmtId="165" fontId="9" fillId="2" borderId="5" xfId="0" applyNumberFormat="1" applyFont="1" applyFill="1" applyBorder="1"/>
    <xf numFmtId="165" fontId="3" fillId="2" borderId="3" xfId="0" applyNumberFormat="1" applyFont="1" applyFill="1" applyBorder="1"/>
    <xf numFmtId="0" fontId="0" fillId="2" borderId="11" xfId="0" applyFill="1" applyBorder="1"/>
    <xf numFmtId="0" fontId="4" fillId="2" borderId="12" xfId="0" applyFont="1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164" fontId="0" fillId="2" borderId="3" xfId="0" applyNumberFormat="1" applyFill="1" applyBorder="1"/>
    <xf numFmtId="164" fontId="0" fillId="2" borderId="3" xfId="0" applyNumberFormat="1" applyFont="1" applyFill="1" applyBorder="1"/>
    <xf numFmtId="0" fontId="7" fillId="2" borderId="13" xfId="0" applyFont="1" applyFill="1" applyBorder="1"/>
    <xf numFmtId="164" fontId="6" fillId="2" borderId="3" xfId="0" applyNumberFormat="1" applyFont="1" applyFill="1" applyBorder="1"/>
    <xf numFmtId="0" fontId="0" fillId="2" borderId="7" xfId="0" applyFill="1" applyBorder="1"/>
    <xf numFmtId="0" fontId="0" fillId="2" borderId="6" xfId="0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5" fontId="9" fillId="2" borderId="0" xfId="0" applyNumberFormat="1" applyFont="1" applyFill="1" applyBorder="1"/>
    <xf numFmtId="0" fontId="9" fillId="2" borderId="3" xfId="0" applyFont="1" applyFill="1" applyBorder="1"/>
    <xf numFmtId="0" fontId="2" fillId="3" borderId="9" xfId="0" applyFont="1" applyFill="1" applyBorder="1"/>
    <xf numFmtId="9" fontId="2" fillId="3" borderId="9" xfId="0" applyNumberFormat="1" applyFont="1" applyFill="1" applyBorder="1"/>
    <xf numFmtId="164" fontId="2" fillId="3" borderId="9" xfId="0" applyNumberFormat="1" applyFont="1" applyFill="1" applyBorder="1"/>
    <xf numFmtId="164" fontId="3" fillId="2" borderId="8" xfId="0" applyNumberFormat="1" applyFont="1" applyFill="1" applyBorder="1"/>
    <xf numFmtId="0" fontId="2" fillId="3" borderId="6" xfId="0" applyFont="1" applyFill="1" applyBorder="1"/>
    <xf numFmtId="0" fontId="10" fillId="4" borderId="0" xfId="0" applyFont="1" applyFill="1" applyBorder="1"/>
    <xf numFmtId="0" fontId="8" fillId="4" borderId="0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165" fontId="13" fillId="2" borderId="1" xfId="0" applyNumberFormat="1" applyFont="1" applyFill="1" applyBorder="1"/>
    <xf numFmtId="0" fontId="11" fillId="4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4" fillId="0" borderId="0" xfId="0" applyFont="1" applyBorder="1"/>
    <xf numFmtId="165" fontId="0" fillId="0" borderId="0" xfId="0" applyNumberFormat="1" applyBorder="1"/>
    <xf numFmtId="166" fontId="9" fillId="2" borderId="5" xfId="0" applyNumberFormat="1" applyFont="1" applyFill="1" applyBorder="1"/>
    <xf numFmtId="0" fontId="15" fillId="5" borderId="0" xfId="0" applyFont="1" applyFill="1" applyBorder="1"/>
    <xf numFmtId="0" fontId="14" fillId="5" borderId="0" xfId="0" applyFont="1" applyFill="1" applyBorder="1"/>
    <xf numFmtId="165" fontId="14" fillId="5" borderId="0" xfId="0" applyNumberFormat="1" applyFont="1" applyFill="1" applyBorder="1"/>
    <xf numFmtId="165" fontId="15" fillId="5" borderId="0" xfId="0" applyNumberFormat="1" applyFont="1" applyFill="1" applyBorder="1"/>
    <xf numFmtId="0" fontId="5" fillId="5" borderId="2" xfId="0" applyFont="1" applyFill="1" applyBorder="1"/>
    <xf numFmtId="0" fontId="1" fillId="5" borderId="2" xfId="0" applyFont="1" applyFill="1" applyBorder="1"/>
    <xf numFmtId="164" fontId="0" fillId="5" borderId="2" xfId="0" applyNumberFormat="1" applyFill="1" applyBorder="1"/>
    <xf numFmtId="0" fontId="0" fillId="5" borderId="2" xfId="0" applyFill="1" applyBorder="1"/>
    <xf numFmtId="0" fontId="1" fillId="0" borderId="0" xfId="0" applyFont="1"/>
    <xf numFmtId="0" fontId="5" fillId="0" borderId="0" xfId="0" applyFont="1"/>
    <xf numFmtId="0" fontId="16" fillId="0" borderId="0" xfId="0" applyFont="1"/>
    <xf numFmtId="0" fontId="1" fillId="2" borderId="0" xfId="0" applyFont="1" applyFill="1" applyBorder="1"/>
    <xf numFmtId="0" fontId="4" fillId="0" borderId="0" xfId="0" applyFont="1" applyFill="1" applyBorder="1"/>
    <xf numFmtId="0" fontId="19" fillId="0" borderId="0" xfId="1" applyFont="1" applyFill="1" applyBorder="1"/>
    <xf numFmtId="164" fontId="4" fillId="0" borderId="0" xfId="0" applyNumberFormat="1" applyFont="1" applyFill="1" applyBorder="1"/>
    <xf numFmtId="0" fontId="17" fillId="0" borderId="0" xfId="0" applyFont="1" applyFill="1" applyBorder="1" applyAlignment="1">
      <alignment horizontal="left" vertical="top" wrapText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414042"/>
      <color rgb="FFA7A9AC"/>
      <color rgb="FF8DC63F"/>
      <color rgb="FFF3F4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600">
                <a:solidFill>
                  <a:srgbClr val="8DC63F"/>
                </a:solidFill>
              </a:rPr>
              <a:t>Revenue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8DC63F"/>
              </a:solidFill>
            </c:spPr>
            <c:extLst>
              <c:ext xmlns:c16="http://schemas.microsoft.com/office/drawing/2014/chart" uri="{C3380CC4-5D6E-409C-BE32-E72D297353CC}">
                <c16:uniqueId val="{00000001-56F8-49CC-997A-59B622048097}"/>
              </c:ext>
            </c:extLst>
          </c:dPt>
          <c:dPt>
            <c:idx val="1"/>
            <c:invertIfNegative val="0"/>
            <c:bubble3D val="0"/>
            <c:spPr>
              <a:solidFill>
                <a:srgbClr val="8DC63F"/>
              </a:solidFill>
            </c:spPr>
            <c:extLst>
              <c:ext xmlns:c16="http://schemas.microsoft.com/office/drawing/2014/chart" uri="{C3380CC4-5D6E-409C-BE32-E72D297353CC}">
                <c16:uniqueId val="{00000003-56F8-49CC-997A-59B622048097}"/>
              </c:ext>
            </c:extLst>
          </c:dPt>
          <c:dPt>
            <c:idx val="2"/>
            <c:invertIfNegative val="0"/>
            <c:bubble3D val="0"/>
            <c:spPr>
              <a:solidFill>
                <a:srgbClr val="8DC63F"/>
              </a:solidFill>
            </c:spPr>
            <c:extLst>
              <c:ext xmlns:c16="http://schemas.microsoft.com/office/drawing/2014/chart" uri="{C3380CC4-5D6E-409C-BE32-E72D297353CC}">
                <c16:uniqueId val="{00000005-56F8-49CC-997A-59B622048097}"/>
              </c:ext>
            </c:extLst>
          </c:dPt>
          <c:dPt>
            <c:idx val="3"/>
            <c:invertIfNegative val="0"/>
            <c:bubble3D val="0"/>
            <c:spPr>
              <a:solidFill>
                <a:srgbClr val="8DC63F"/>
              </a:solidFill>
            </c:spPr>
            <c:extLst>
              <c:ext xmlns:c16="http://schemas.microsoft.com/office/drawing/2014/chart" uri="{C3380CC4-5D6E-409C-BE32-E72D297353CC}">
                <c16:uniqueId val="{00000007-56F8-49CC-997A-59B622048097}"/>
              </c:ext>
            </c:extLst>
          </c:dPt>
          <c:cat>
            <c:strRef>
              <c:f>Taul1!$C$38:$F$38</c:f>
              <c:strCache>
                <c:ptCount val="4"/>
                <c:pt idx="0">
                  <c:v>Current situation</c:v>
                </c:pt>
                <c:pt idx="1">
                  <c:v>1. Year</c:v>
                </c:pt>
                <c:pt idx="2">
                  <c:v>2. Year</c:v>
                </c:pt>
                <c:pt idx="3">
                  <c:v>3. Year</c:v>
                </c:pt>
              </c:strCache>
            </c:strRef>
          </c:cat>
          <c:val>
            <c:numRef>
              <c:f>Taul1!$C$39:$F$39</c:f>
              <c:numCache>
                <c:formatCode>#\ ##0\ "€"</c:formatCode>
                <c:ptCount val="4"/>
                <c:pt idx="0">
                  <c:v>192000000</c:v>
                </c:pt>
                <c:pt idx="1">
                  <c:v>193933850.74626869</c:v>
                </c:pt>
                <c:pt idx="2">
                  <c:v>195747685.2537314</c:v>
                </c:pt>
                <c:pt idx="3">
                  <c:v>197459597.82400003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F8-49CC-997A-59B622048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69481424"/>
        <c:axId val="369485736"/>
      </c:barChart>
      <c:catAx>
        <c:axId val="36948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sv-SE"/>
          </a:p>
        </c:txPr>
        <c:crossAx val="369485736"/>
        <c:crosses val="autoZero"/>
        <c:auto val="1"/>
        <c:lblAlgn val="ctr"/>
        <c:lblOffset val="100"/>
        <c:noMultiLvlLbl val="0"/>
      </c:catAx>
      <c:valAx>
        <c:axId val="369485736"/>
        <c:scaling>
          <c:orientation val="minMax"/>
        </c:scaling>
        <c:delete val="0"/>
        <c:axPos val="l"/>
        <c:majorGridlines/>
        <c:numFmt formatCode="#\ ##0\ &quot;€&quot;" sourceLinked="1"/>
        <c:majorTickMark val="none"/>
        <c:minorTickMark val="none"/>
        <c:tickLblPos val="nextTo"/>
        <c:spPr>
          <a:ln w="9525">
            <a:noFill/>
          </a:ln>
        </c:spPr>
        <c:crossAx val="369481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235404</xdr:colOff>
      <xdr:row>0</xdr:row>
      <xdr:rowOff>95250</xdr:rowOff>
    </xdr:from>
    <xdr:to>
      <xdr:col>6</xdr:col>
      <xdr:colOff>133350</xdr:colOff>
      <xdr:row>12</xdr:row>
      <xdr:rowOff>0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40823</xdr:colOff>
      <xdr:row>0</xdr:row>
      <xdr:rowOff>104088</xdr:rowOff>
    </xdr:from>
    <xdr:to>
      <xdr:col>1</xdr:col>
      <xdr:colOff>1741769</xdr:colOff>
      <xdr:row>1</xdr:row>
      <xdr:rowOff>27214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19" y="104088"/>
          <a:ext cx="1700946" cy="113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eguardian.com/media-network/media-network-blog/2013/jul/04/served-customer-satisfaction-report-retail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zoomScale="130" zoomScaleNormal="130" workbookViewId="0">
      <selection activeCell="H24" sqref="H24"/>
    </sheetView>
  </sheetViews>
  <sheetFormatPr defaultRowHeight="14.5" x14ac:dyDescent="0.35"/>
  <cols>
    <col min="1" max="1" width="2.7265625" customWidth="1"/>
    <col min="2" max="2" width="55" style="8" customWidth="1"/>
    <col min="3" max="3" width="18" customWidth="1"/>
    <col min="4" max="4" width="16.81640625" customWidth="1"/>
    <col min="5" max="5" width="18" customWidth="1"/>
    <col min="6" max="6" width="18.54296875" customWidth="1"/>
    <col min="7" max="7" width="6" customWidth="1"/>
    <col min="8" max="8" width="35.81640625" customWidth="1"/>
    <col min="9" max="9" width="22.81640625" customWidth="1"/>
    <col min="10" max="10" width="37.453125" style="8" customWidth="1"/>
  </cols>
  <sheetData>
    <row r="1" spans="1:10" x14ac:dyDescent="0.35">
      <c r="A1" s="34"/>
      <c r="B1" s="35"/>
      <c r="C1" s="36"/>
      <c r="D1" s="36"/>
      <c r="E1" s="36"/>
      <c r="F1" s="36"/>
      <c r="G1" s="37"/>
    </row>
    <row r="2" spans="1:10" x14ac:dyDescent="0.35">
      <c r="A2" s="38"/>
      <c r="B2" s="13"/>
      <c r="C2" s="14"/>
      <c r="D2" s="14"/>
      <c r="E2" s="14"/>
      <c r="F2" s="14"/>
      <c r="G2" s="23"/>
    </row>
    <row r="3" spans="1:10" x14ac:dyDescent="0.35">
      <c r="A3" s="38"/>
      <c r="B3" s="78" t="s">
        <v>39</v>
      </c>
      <c r="C3" s="21" t="s">
        <v>7</v>
      </c>
      <c r="D3" s="14"/>
      <c r="E3" s="14"/>
      <c r="F3" s="14"/>
      <c r="G3" s="23"/>
      <c r="J3" s="76" t="s">
        <v>40</v>
      </c>
    </row>
    <row r="4" spans="1:10" x14ac:dyDescent="0.35">
      <c r="A4" s="38"/>
      <c r="B4" s="13" t="s">
        <v>4</v>
      </c>
      <c r="C4" s="51">
        <v>100</v>
      </c>
      <c r="D4" s="14"/>
      <c r="E4" s="14"/>
      <c r="F4" s="14"/>
      <c r="G4" s="23"/>
      <c r="H4" s="4"/>
      <c r="J4" s="8" t="s">
        <v>10</v>
      </c>
    </row>
    <row r="5" spans="1:10" x14ac:dyDescent="0.35">
      <c r="A5" s="38"/>
      <c r="B5" s="13" t="s">
        <v>44</v>
      </c>
      <c r="C5" s="52">
        <v>0.4</v>
      </c>
      <c r="D5" s="14"/>
      <c r="E5" s="14"/>
      <c r="F5" s="14"/>
      <c r="G5" s="23"/>
      <c r="H5" s="4"/>
      <c r="J5" s="8" t="s">
        <v>14</v>
      </c>
    </row>
    <row r="6" spans="1:10" x14ac:dyDescent="0.35">
      <c r="A6" s="38"/>
      <c r="B6" s="13" t="s">
        <v>20</v>
      </c>
      <c r="C6" s="52">
        <v>0.15</v>
      </c>
      <c r="D6" s="14"/>
      <c r="E6" s="14"/>
      <c r="F6" s="14"/>
      <c r="G6" s="23"/>
      <c r="H6" s="4"/>
      <c r="J6" s="8" t="s">
        <v>15</v>
      </c>
    </row>
    <row r="7" spans="1:10" x14ac:dyDescent="0.35">
      <c r="A7" s="38"/>
      <c r="B7" s="13" t="s">
        <v>29</v>
      </c>
      <c r="C7" s="22">
        <v>0.04</v>
      </c>
      <c r="D7" s="14"/>
      <c r="E7" s="14"/>
      <c r="F7" s="14"/>
      <c r="G7" s="23"/>
      <c r="H7" s="4"/>
      <c r="J7" s="8" t="s">
        <v>8</v>
      </c>
    </row>
    <row r="8" spans="1:10" x14ac:dyDescent="0.35">
      <c r="A8" s="38"/>
      <c r="B8" s="13" t="s">
        <v>6</v>
      </c>
      <c r="C8" s="25">
        <f>C15/(C17*(1+$C$5)+C16)</f>
        <v>14.92537313432836</v>
      </c>
      <c r="D8" s="15"/>
      <c r="E8" s="14"/>
      <c r="F8" s="14"/>
      <c r="G8" s="23"/>
      <c r="J8" s="77" t="s">
        <v>36</v>
      </c>
    </row>
    <row r="9" spans="1:10" x14ac:dyDescent="0.35">
      <c r="A9" s="38"/>
      <c r="B9" s="13" t="s">
        <v>5</v>
      </c>
      <c r="C9" s="25">
        <f>C8*(1+$C$5)</f>
        <v>20.895522388059703</v>
      </c>
      <c r="D9" s="14"/>
      <c r="E9" s="14"/>
      <c r="F9" s="14"/>
      <c r="G9" s="23"/>
      <c r="J9" s="77" t="s">
        <v>35</v>
      </c>
    </row>
    <row r="10" spans="1:10" x14ac:dyDescent="0.35">
      <c r="A10" s="38"/>
      <c r="B10" s="13" t="s">
        <v>3</v>
      </c>
      <c r="C10" s="33">
        <f>12*$C$4*$C$14*($C$8*C16+$C$9*C17)</f>
        <v>192000000</v>
      </c>
      <c r="D10" s="14"/>
      <c r="E10" s="14"/>
      <c r="F10" s="14"/>
      <c r="G10" s="23"/>
      <c r="J10" s="77" t="s">
        <v>37</v>
      </c>
    </row>
    <row r="11" spans="1:10" x14ac:dyDescent="0.35">
      <c r="A11" s="38"/>
      <c r="B11" s="13"/>
      <c r="C11" s="20"/>
      <c r="D11" s="14"/>
      <c r="E11" s="14"/>
      <c r="F11" s="14"/>
      <c r="G11" s="23"/>
      <c r="J11" s="77"/>
    </row>
    <row r="12" spans="1:10" x14ac:dyDescent="0.35">
      <c r="A12" s="38"/>
      <c r="B12" s="13"/>
      <c r="C12" s="14"/>
      <c r="D12" s="14"/>
      <c r="E12" s="14"/>
      <c r="F12" s="14"/>
      <c r="G12" s="23"/>
    </row>
    <row r="13" spans="1:10" x14ac:dyDescent="0.35">
      <c r="A13" s="38"/>
      <c r="B13" s="56" t="s">
        <v>16</v>
      </c>
      <c r="C13" s="57"/>
      <c r="D13" s="61" t="s">
        <v>0</v>
      </c>
      <c r="E13" s="61" t="s">
        <v>1</v>
      </c>
      <c r="F13" s="61" t="s">
        <v>2</v>
      </c>
      <c r="G13" s="23"/>
      <c r="H13" s="4"/>
    </row>
    <row r="14" spans="1:10" x14ac:dyDescent="0.35">
      <c r="A14" s="38"/>
      <c r="B14" s="13" t="s">
        <v>13</v>
      </c>
      <c r="C14" s="55">
        <v>8000</v>
      </c>
      <c r="D14" s="29">
        <f>C14*(1+$C$7)</f>
        <v>8320</v>
      </c>
      <c r="E14" s="29">
        <f>D14*(1+$C$7)</f>
        <v>8652.8000000000011</v>
      </c>
      <c r="F14" s="30">
        <f>E14*(1+$C$7)</f>
        <v>8998.9120000000021</v>
      </c>
      <c r="G14" s="24"/>
      <c r="H14" s="6"/>
      <c r="J14" s="8" t="s">
        <v>11</v>
      </c>
    </row>
    <row r="15" spans="1:10" x14ac:dyDescent="0.35">
      <c r="A15" s="38"/>
      <c r="B15" s="13" t="s">
        <v>21</v>
      </c>
      <c r="C15" s="53">
        <v>20</v>
      </c>
      <c r="D15" s="17">
        <f>$C$8*D16+$C$9*D17</f>
        <v>20.134328358208958</v>
      </c>
      <c r="E15" s="17">
        <f>$C$8*E16+$C$9*E17</f>
        <v>20.248507462686572</v>
      </c>
      <c r="F15" s="54">
        <f>$C$8*F16+$C$9*F17</f>
        <v>20.34555970149254</v>
      </c>
      <c r="G15" s="25"/>
      <c r="H15" s="5"/>
      <c r="J15" s="8" t="s">
        <v>9</v>
      </c>
    </row>
    <row r="16" spans="1:10" x14ac:dyDescent="0.35">
      <c r="A16" s="38"/>
      <c r="B16" s="13" t="s">
        <v>22</v>
      </c>
      <c r="C16" s="22">
        <v>0.15</v>
      </c>
      <c r="D16" s="28">
        <f>C16-C16*$C$6</f>
        <v>0.1275</v>
      </c>
      <c r="E16" s="28">
        <f>D16-D16*$C$6</f>
        <v>0.108375</v>
      </c>
      <c r="F16" s="19">
        <f>E16-E16*$C$6</f>
        <v>9.2118749999999999E-2</v>
      </c>
      <c r="G16" s="26"/>
      <c r="H16" s="7"/>
      <c r="J16" s="8" t="s">
        <v>12</v>
      </c>
    </row>
    <row r="17" spans="1:10" x14ac:dyDescent="0.35">
      <c r="A17" s="38"/>
      <c r="B17" s="13" t="s">
        <v>23</v>
      </c>
      <c r="C17" s="16">
        <f t="shared" ref="C17:F17" si="0">1-C16</f>
        <v>0.85</v>
      </c>
      <c r="D17" s="27">
        <f t="shared" si="0"/>
        <v>0.87250000000000005</v>
      </c>
      <c r="E17" s="27">
        <f t="shared" si="0"/>
        <v>0.891625</v>
      </c>
      <c r="F17" s="16">
        <f t="shared" si="0"/>
        <v>0.90788124999999997</v>
      </c>
      <c r="G17" s="26"/>
      <c r="H17" s="7"/>
      <c r="J17" s="77" t="s">
        <v>38</v>
      </c>
    </row>
    <row r="18" spans="1:10" x14ac:dyDescent="0.35">
      <c r="A18" s="38"/>
      <c r="B18" s="13"/>
      <c r="C18" s="14"/>
      <c r="D18" s="18"/>
      <c r="E18" s="18"/>
      <c r="F18" s="14"/>
      <c r="G18" s="23"/>
    </row>
    <row r="19" spans="1:10" x14ac:dyDescent="0.35">
      <c r="A19" s="38"/>
      <c r="B19" s="31" t="s">
        <v>24</v>
      </c>
      <c r="C19" s="31"/>
      <c r="D19" s="66">
        <f>(D14-C14)*D15*$C$4</f>
        <v>644298.50746268663</v>
      </c>
      <c r="E19" s="32">
        <f>(E14-D14)*E15*$C$4</f>
        <v>673870.32835821132</v>
      </c>
      <c r="F19" s="49">
        <f>(F14-E14)*F15*$C$4</f>
        <v>704184.23594030063</v>
      </c>
      <c r="G19" s="39"/>
      <c r="H19" s="1"/>
    </row>
    <row r="20" spans="1:10" x14ac:dyDescent="0.35">
      <c r="A20" s="38"/>
      <c r="B20" s="31" t="s">
        <v>25</v>
      </c>
      <c r="C20" s="31"/>
      <c r="D20" s="32">
        <f>12*$C$4*C14*((D17*$C$9+D16*$C$8)-(C17*$C$9+C16*$C$8))</f>
        <v>1289552.238805993</v>
      </c>
      <c r="E20" s="32">
        <f>12*$C$4*D14*((E17*$C$9+E16*$C$8)-(D17*$C$9+D16*$C$8))</f>
        <v>1139964.1791044995</v>
      </c>
      <c r="F20" s="49">
        <f>12*$C$4*E14*((F17*$C$9+F16*$C$8)-(E17*$C$9+E16*$C$8))</f>
        <v>1007728.3343283409</v>
      </c>
      <c r="G20" s="40"/>
      <c r="H20" s="2"/>
    </row>
    <row r="21" spans="1:10" x14ac:dyDescent="0.35">
      <c r="A21" s="38"/>
      <c r="B21" s="31" t="s">
        <v>26</v>
      </c>
      <c r="C21" s="50"/>
      <c r="D21" s="32">
        <f>D20+D19</f>
        <v>1933850.7462686796</v>
      </c>
      <c r="E21" s="32">
        <f>E20+E19</f>
        <v>1813834.5074627108</v>
      </c>
      <c r="F21" s="49">
        <f>F20+F19</f>
        <v>1711912.5702686417</v>
      </c>
      <c r="G21" s="39"/>
      <c r="H21" s="1"/>
    </row>
    <row r="22" spans="1:10" x14ac:dyDescent="0.35">
      <c r="A22" s="38"/>
      <c r="B22" s="58"/>
      <c r="C22" s="59"/>
      <c r="D22" s="60"/>
      <c r="E22" s="60"/>
      <c r="F22" s="60"/>
      <c r="G22" s="39"/>
      <c r="H22" s="1"/>
    </row>
    <row r="23" spans="1:10" s="12" customFormat="1" ht="33" customHeight="1" x14ac:dyDescent="0.5">
      <c r="A23" s="41"/>
      <c r="B23" s="67" t="s">
        <v>19</v>
      </c>
      <c r="C23" s="68"/>
      <c r="D23" s="69"/>
      <c r="E23" s="69"/>
      <c r="F23" s="70">
        <f>SUM(D21:F21)</f>
        <v>5459597.8240000326</v>
      </c>
      <c r="G23" s="42"/>
      <c r="H23" s="11"/>
      <c r="J23" s="8"/>
    </row>
    <row r="24" spans="1:10" x14ac:dyDescent="0.35">
      <c r="A24" s="43"/>
      <c r="B24" s="71"/>
      <c r="C24" s="72"/>
      <c r="D24" s="73"/>
      <c r="E24" s="74"/>
      <c r="F24" s="74"/>
      <c r="G24" s="44"/>
      <c r="H24" s="47"/>
    </row>
    <row r="25" spans="1:10" x14ac:dyDescent="0.35">
      <c r="A25" s="47"/>
      <c r="B25" s="46"/>
      <c r="C25" s="45"/>
      <c r="D25" s="48"/>
      <c r="E25" s="47"/>
      <c r="F25" s="47"/>
      <c r="G25" s="47"/>
      <c r="H25" s="47"/>
    </row>
    <row r="26" spans="1:10" ht="30.75" customHeight="1" x14ac:dyDescent="0.35">
      <c r="A26" s="47"/>
      <c r="B26" s="82" t="s">
        <v>46</v>
      </c>
      <c r="C26" s="82"/>
      <c r="D26" s="82"/>
      <c r="E26" s="82"/>
      <c r="F26" s="82"/>
      <c r="G26" s="47"/>
      <c r="H26" s="47"/>
    </row>
    <row r="27" spans="1:10" x14ac:dyDescent="0.35">
      <c r="A27" s="47"/>
      <c r="B27" s="80" t="s">
        <v>45</v>
      </c>
      <c r="C27" s="46"/>
      <c r="D27" s="81"/>
      <c r="E27" s="79"/>
      <c r="F27" s="79"/>
      <c r="G27" s="47"/>
      <c r="H27" s="47"/>
    </row>
    <row r="28" spans="1:10" x14ac:dyDescent="0.35">
      <c r="B28" s="9"/>
      <c r="C28" s="3"/>
      <c r="D28" s="1"/>
    </row>
    <row r="29" spans="1:10" x14ac:dyDescent="0.35">
      <c r="B29" s="9"/>
      <c r="C29" s="3"/>
      <c r="D29" s="1"/>
    </row>
    <row r="30" spans="1:10" x14ac:dyDescent="0.35">
      <c r="B30" s="9"/>
      <c r="C30" s="3"/>
      <c r="D30" s="1"/>
    </row>
    <row r="31" spans="1:10" x14ac:dyDescent="0.35">
      <c r="B31" s="9"/>
      <c r="C31" s="3"/>
      <c r="D31" s="1"/>
    </row>
    <row r="32" spans="1:10" x14ac:dyDescent="0.35">
      <c r="B32" s="9"/>
      <c r="C32" s="3"/>
      <c r="D32" s="1"/>
    </row>
    <row r="33" spans="2:8" x14ac:dyDescent="0.35">
      <c r="B33" s="9"/>
      <c r="C33" s="3"/>
      <c r="D33" s="1"/>
    </row>
    <row r="34" spans="2:8" x14ac:dyDescent="0.35">
      <c r="B34" s="9"/>
      <c r="C34" s="3"/>
      <c r="D34" s="1"/>
    </row>
    <row r="35" spans="2:8" x14ac:dyDescent="0.35">
      <c r="B35" s="9"/>
      <c r="C35" s="3"/>
      <c r="D35" s="1"/>
    </row>
    <row r="36" spans="2:8" x14ac:dyDescent="0.35">
      <c r="B36" s="9"/>
      <c r="C36" s="3"/>
      <c r="D36" s="1"/>
    </row>
    <row r="38" spans="2:8" x14ac:dyDescent="0.35">
      <c r="B38" s="10" t="s">
        <v>28</v>
      </c>
      <c r="C38" s="62" t="s">
        <v>7</v>
      </c>
      <c r="D38" s="62" t="s">
        <v>0</v>
      </c>
      <c r="E38" s="63" t="s">
        <v>1</v>
      </c>
      <c r="F38" s="62" t="s">
        <v>2</v>
      </c>
    </row>
    <row r="39" spans="2:8" x14ac:dyDescent="0.35">
      <c r="B39" s="64" t="s">
        <v>27</v>
      </c>
      <c r="C39" s="65">
        <f>C10</f>
        <v>192000000</v>
      </c>
      <c r="D39" s="65">
        <f>D21+$C$10</f>
        <v>193933850.74626869</v>
      </c>
      <c r="E39" s="65">
        <f>E21+D21+$C$10</f>
        <v>195747685.2537314</v>
      </c>
      <c r="F39" s="65">
        <f>F21+$C$10+D21+E21</f>
        <v>197459597.82400003</v>
      </c>
      <c r="G39" s="1"/>
      <c r="H39" s="1"/>
    </row>
    <row r="40" spans="2:8" x14ac:dyDescent="0.35">
      <c r="G40" s="4"/>
      <c r="H40" s="4"/>
    </row>
    <row r="43" spans="2:8" s="8" customFormat="1" x14ac:dyDescent="0.35">
      <c r="B43" s="75" t="s">
        <v>30</v>
      </c>
    </row>
    <row r="44" spans="2:8" s="8" customFormat="1" ht="13" x14ac:dyDescent="0.3">
      <c r="B44" s="8" t="s">
        <v>41</v>
      </c>
    </row>
    <row r="45" spans="2:8" s="8" customFormat="1" ht="13" x14ac:dyDescent="0.3">
      <c r="B45" s="8" t="s">
        <v>31</v>
      </c>
    </row>
    <row r="46" spans="2:8" s="8" customFormat="1" ht="13" x14ac:dyDescent="0.3">
      <c r="B46" s="8" t="s">
        <v>32</v>
      </c>
    </row>
    <row r="47" spans="2:8" s="8" customFormat="1" ht="13" x14ac:dyDescent="0.3">
      <c r="B47" s="8" t="s">
        <v>17</v>
      </c>
    </row>
    <row r="48" spans="2:8" s="8" customFormat="1" ht="13" x14ac:dyDescent="0.3">
      <c r="B48" s="8" t="s">
        <v>18</v>
      </c>
    </row>
    <row r="49" spans="2:2" s="8" customFormat="1" ht="13" x14ac:dyDescent="0.3">
      <c r="B49" s="8" t="s">
        <v>33</v>
      </c>
    </row>
    <row r="50" spans="2:2" s="8" customFormat="1" ht="13" x14ac:dyDescent="0.3">
      <c r="B50" s="8" t="s">
        <v>34</v>
      </c>
    </row>
    <row r="51" spans="2:2" x14ac:dyDescent="0.35">
      <c r="B51" s="8" t="s">
        <v>42</v>
      </c>
    </row>
    <row r="52" spans="2:2" x14ac:dyDescent="0.35">
      <c r="B52" s="8" t="s">
        <v>43</v>
      </c>
    </row>
  </sheetData>
  <mergeCells count="1">
    <mergeCell ref="B26:F26"/>
  </mergeCells>
  <hyperlinks>
    <hyperlink ref="B27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</dc:creator>
  <cp:lastModifiedBy>Admin</cp:lastModifiedBy>
  <cp:lastPrinted>2015-08-13T21:19:22Z</cp:lastPrinted>
  <dcterms:created xsi:type="dcterms:W3CDTF">2015-01-12T14:02:47Z</dcterms:created>
  <dcterms:modified xsi:type="dcterms:W3CDTF">2021-02-22T10:25:03Z</dcterms:modified>
</cp:coreProperties>
</file>